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75" windowWidth="20400" windowHeight="8250"/>
  </bookViews>
  <sheets>
    <sheet name="Precision_Temp" sheetId="4" r:id="rId1"/>
  </sheets>
  <externalReferences>
    <externalReference r:id="rId2"/>
  </externalReferences>
  <definedNames>
    <definedName name="solver_adj" localSheetId="0" hidden="1">Precision_Temp!$K$13:$O$13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Precision_Temp!$K$29</definedName>
    <definedName name="solver_lhs2" localSheetId="0" hidden="1">Precision_Temp!$L$29</definedName>
    <definedName name="solver_lhs3" localSheetId="0" hidden="1">Precision_Temp!$M$29</definedName>
    <definedName name="solver_lhs4" localSheetId="0" hidden="1">Precision_Temp!$N$29</definedName>
    <definedName name="solver_lhs5" localSheetId="0" hidden="1">Precision_Temp!$O$29</definedName>
    <definedName name="solver_lin" localSheetId="0" hidden="1">2</definedName>
    <definedName name="solver_neg" localSheetId="0" hidden="1">2</definedName>
    <definedName name="solver_num" localSheetId="0" hidden="1">5</definedName>
    <definedName name="solver_nwt" localSheetId="0" hidden="1">1</definedName>
    <definedName name="solver_opt" localSheetId="0" hidden="1">Precision_Temp!$K$29</definedName>
    <definedName name="solver_pre" localSheetId="0" hidden="1">0.000001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el4" localSheetId="0" hidden="1">2</definedName>
    <definedName name="solver_rel5" localSheetId="0" hidden="1">2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hs4" localSheetId="0" hidden="1">0</definedName>
    <definedName name="solver_rhs5" localSheetId="0" hidden="1">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L36" i="4"/>
  <c r="M36"/>
  <c r="N36"/>
  <c r="K36"/>
  <c r="S49"/>
  <c r="R49"/>
  <c r="Q49"/>
  <c r="P49"/>
  <c r="O49"/>
  <c r="N49"/>
  <c r="S48"/>
  <c r="R48"/>
  <c r="Q48"/>
  <c r="P48"/>
  <c r="O48"/>
  <c r="N48"/>
  <c r="S47"/>
  <c r="R47"/>
  <c r="Q47"/>
  <c r="P47"/>
  <c r="O47"/>
  <c r="N47"/>
  <c r="M42"/>
  <c r="N42"/>
  <c r="O42"/>
  <c r="P42"/>
  <c r="Q42"/>
  <c r="R42"/>
  <c r="S42"/>
  <c r="S41"/>
  <c r="R41"/>
  <c r="Q41"/>
  <c r="P41"/>
  <c r="O41"/>
  <c r="N41"/>
  <c r="O35"/>
  <c r="N35"/>
  <c r="M35"/>
  <c r="L35"/>
  <c r="K35"/>
  <c r="K37" l="1"/>
  <c r="L37"/>
  <c r="M37"/>
  <c r="N37"/>
  <c r="M43"/>
  <c r="O31"/>
  <c r="N31"/>
  <c r="M31"/>
  <c r="L31"/>
  <c r="K31"/>
  <c r="O19"/>
  <c r="O36" s="1"/>
  <c r="O37" s="1"/>
  <c r="N19"/>
  <c r="M19"/>
  <c r="L19"/>
  <c r="K19"/>
  <c r="N43"/>
  <c r="O43"/>
  <c r="P43"/>
  <c r="Q43"/>
  <c r="R43"/>
  <c r="S43"/>
  <c r="O16"/>
  <c r="N16"/>
  <c r="M16"/>
  <c r="L16"/>
  <c r="K16"/>
  <c r="O15"/>
  <c r="N15"/>
  <c r="M15"/>
  <c r="L15"/>
  <c r="K15"/>
  <c r="M22" l="1"/>
  <c r="N22"/>
  <c r="L22"/>
  <c r="K22"/>
  <c r="K33" s="1"/>
  <c r="O22"/>
  <c r="M44"/>
  <c r="P8"/>
  <c r="L8"/>
  <c r="Q6"/>
  <c r="Q8" s="1"/>
  <c r="P6"/>
  <c r="O6"/>
  <c r="O23" s="1"/>
  <c r="N6"/>
  <c r="N23" s="1"/>
  <c r="M6"/>
  <c r="M23" s="1"/>
  <c r="L6"/>
  <c r="L23" s="1"/>
  <c r="K6"/>
  <c r="K23" s="1"/>
  <c r="N44"/>
  <c r="O44"/>
  <c r="P44"/>
  <c r="Q44"/>
  <c r="R44"/>
  <c r="S44"/>
  <c r="K25" l="1"/>
  <c r="K27" s="1"/>
  <c r="K29" s="1"/>
  <c r="O33"/>
  <c r="O25"/>
  <c r="O27" s="1"/>
  <c r="O29" s="1"/>
  <c r="M33"/>
  <c r="M25"/>
  <c r="M27" s="1"/>
  <c r="M29" s="1"/>
  <c r="M45"/>
  <c r="N33"/>
  <c r="N25"/>
  <c r="N27" s="1"/>
  <c r="N29" s="1"/>
  <c r="L33"/>
  <c r="L25"/>
  <c r="L27" s="1"/>
  <c r="L29" s="1"/>
  <c r="K8"/>
  <c r="O8"/>
  <c r="N8"/>
  <c r="M8"/>
  <c r="N45"/>
  <c r="O45"/>
  <c r="P45"/>
  <c r="Q45"/>
  <c r="R45"/>
  <c r="S45"/>
  <c r="M46" l="1"/>
  <c r="N46"/>
  <c r="O46"/>
  <c r="P46"/>
  <c r="Q46"/>
  <c r="R46"/>
  <c r="S46"/>
</calcChain>
</file>

<file path=xl/sharedStrings.xml><?xml version="1.0" encoding="utf-8"?>
<sst xmlns="http://schemas.openxmlformats.org/spreadsheetml/2006/main" count="37" uniqueCount="32">
  <si>
    <t>mm</t>
  </si>
  <si>
    <t>Lambda inox</t>
  </si>
  <si>
    <t>W/m²</t>
  </si>
  <si>
    <t>Tube</t>
  </si>
  <si>
    <t xml:space="preserve">External diameter </t>
  </si>
  <si>
    <t>thickness</t>
  </si>
  <si>
    <t>internal diameter</t>
  </si>
  <si>
    <t>lentgh</t>
  </si>
  <si>
    <t>m</t>
  </si>
  <si>
    <t>Surface</t>
  </si>
  <si>
    <t>m²</t>
  </si>
  <si>
    <t>Tin</t>
  </si>
  <si>
    <t>e</t>
  </si>
  <si>
    <t>flux = (Ts - Tin)/Rw=(Tamb-Ts)/Rw_isola</t>
  </si>
  <si>
    <t>Lambda MLI</t>
  </si>
  <si>
    <t>Tamb</t>
  </si>
  <si>
    <t>layer/cm</t>
  </si>
  <si>
    <t>Compactness</t>
  </si>
  <si>
    <t>nb layers</t>
  </si>
  <si>
    <t>Rw_MLI</t>
  </si>
  <si>
    <t>Rw_inox</t>
  </si>
  <si>
    <t>R = Rw_MLI/R_inox</t>
  </si>
  <si>
    <t>mK</t>
  </si>
  <si>
    <t>converge</t>
  </si>
  <si>
    <t>Q MLI CERN</t>
  </si>
  <si>
    <t>W</t>
  </si>
  <si>
    <t>Flux ALAT</t>
  </si>
  <si>
    <t>Surface MLI</t>
  </si>
  <si>
    <t>Flux CERN</t>
  </si>
  <si>
    <t>avec alpha = 3</t>
  </si>
  <si>
    <t>Precision Mesure</t>
  </si>
  <si>
    <t>Ts (Paroie)</t>
  </si>
</sst>
</file>

<file path=xl/styles.xml><?xml version="1.0" encoding="utf-8"?>
<styleSheet xmlns="http://schemas.openxmlformats.org/spreadsheetml/2006/main">
  <numFmts count="3">
    <numFmt numFmtId="169" formatCode="0.0000"/>
    <numFmt numFmtId="170" formatCode="0.000"/>
    <numFmt numFmtId="171" formatCode="0.0"/>
  </numFmts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9" fontId="0" fillId="2" borderId="0" xfId="0" applyNumberFormat="1" applyFill="1"/>
    <xf numFmtId="170" fontId="0" fillId="2" borderId="0" xfId="0" applyNumberFormat="1" applyFill="1"/>
    <xf numFmtId="2" fontId="0" fillId="2" borderId="0" xfId="0" applyNumberFormat="1" applyFill="1"/>
    <xf numFmtId="171" fontId="0" fillId="2" borderId="0" xfId="0" applyNumberFormat="1" applyFill="1"/>
    <xf numFmtId="1" fontId="0" fillId="2" borderId="0" xfId="0" applyNumberFormat="1" applyFill="1"/>
    <xf numFmtId="0" fontId="0" fillId="3" borderId="0" xfId="0" applyFill="1"/>
    <xf numFmtId="0" fontId="0" fillId="4" borderId="0" xfId="0" applyFill="1"/>
    <xf numFmtId="170" fontId="0" fillId="4" borderId="0" xfId="0" applyNumberFormat="1" applyFill="1"/>
    <xf numFmtId="0" fontId="0" fillId="5" borderId="0" xfId="0" applyFill="1"/>
    <xf numFmtId="170" fontId="0" fillId="5" borderId="0" xfId="0" applyNumberForma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strRef>
              <c:f>Precision_Temp!$N$40</c:f>
              <c:strCache>
                <c:ptCount val="1"/>
                <c:pt idx="0">
                  <c:v>5</c:v>
                </c:pt>
              </c:strCache>
            </c:strRef>
          </c:tx>
          <c:xVal>
            <c:numRef>
              <c:f>Precision_Temp!$M$41:$M$49</c:f>
              <c:numCache>
                <c:formatCode>General</c:formatCode>
                <c:ptCount val="9"/>
                <c:pt idx="0">
                  <c:v>300</c:v>
                </c:pt>
                <c:pt idx="1">
                  <c:v>250</c:v>
                </c:pt>
                <c:pt idx="2">
                  <c:v>200</c:v>
                </c:pt>
                <c:pt idx="3">
                  <c:v>150</c:v>
                </c:pt>
                <c:pt idx="4">
                  <c:v>100</c:v>
                </c:pt>
                <c:pt idx="5">
                  <c:v>50</c:v>
                </c:pt>
                <c:pt idx="6">
                  <c:v>30</c:v>
                </c:pt>
                <c:pt idx="7">
                  <c:v>20</c:v>
                </c:pt>
                <c:pt idx="8">
                  <c:v>10</c:v>
                </c:pt>
              </c:numCache>
            </c:numRef>
          </c:xVal>
          <c:yVal>
            <c:numRef>
              <c:f>Precision_Temp!$N$41:$N$49</c:f>
              <c:numCache>
                <c:formatCode>0.00</c:formatCode>
                <c:ptCount val="9"/>
                <c:pt idx="0">
                  <c:v>0</c:v>
                </c:pt>
                <c:pt idx="1">
                  <c:v>3.5230387500000004</c:v>
                </c:pt>
                <c:pt idx="2">
                  <c:v>5.5638000000000005</c:v>
                </c:pt>
                <c:pt idx="3">
                  <c:v>6.6273187500000006</c:v>
                </c:pt>
                <c:pt idx="4">
                  <c:v>7.1064000000000007</c:v>
                </c:pt>
                <c:pt idx="5">
                  <c:v>7.2816187500000007</c:v>
                </c:pt>
                <c:pt idx="6">
                  <c:v>7.3081049580000004</c:v>
                </c:pt>
                <c:pt idx="7">
                  <c:v>7.3155962880000009</c:v>
                </c:pt>
                <c:pt idx="8">
                  <c:v>7.3199115180000005</c:v>
                </c:pt>
              </c:numCache>
            </c:numRef>
          </c:yVal>
        </c:ser>
        <c:ser>
          <c:idx val="1"/>
          <c:order val="1"/>
          <c:tx>
            <c:strRef>
              <c:f>Precision_Temp!$O$40</c:f>
              <c:strCache>
                <c:ptCount val="1"/>
                <c:pt idx="0">
                  <c:v>10</c:v>
                </c:pt>
              </c:strCache>
            </c:strRef>
          </c:tx>
          <c:xVal>
            <c:numRef>
              <c:f>Precision_Temp!$M$41:$M$49</c:f>
              <c:numCache>
                <c:formatCode>General</c:formatCode>
                <c:ptCount val="9"/>
                <c:pt idx="0">
                  <c:v>300</c:v>
                </c:pt>
                <c:pt idx="1">
                  <c:v>250</c:v>
                </c:pt>
                <c:pt idx="2">
                  <c:v>200</c:v>
                </c:pt>
                <c:pt idx="3">
                  <c:v>150</c:v>
                </c:pt>
                <c:pt idx="4">
                  <c:v>100</c:v>
                </c:pt>
                <c:pt idx="5">
                  <c:v>50</c:v>
                </c:pt>
                <c:pt idx="6">
                  <c:v>30</c:v>
                </c:pt>
                <c:pt idx="7">
                  <c:v>20</c:v>
                </c:pt>
                <c:pt idx="8">
                  <c:v>10</c:v>
                </c:pt>
              </c:numCache>
            </c:numRef>
          </c:xVal>
          <c:yVal>
            <c:numRef>
              <c:f>Precision_Temp!$O$41:$O$49</c:f>
              <c:numCache>
                <c:formatCode>0.00</c:formatCode>
                <c:ptCount val="9"/>
                <c:pt idx="0">
                  <c:v>0</c:v>
                </c:pt>
                <c:pt idx="1">
                  <c:v>1.7615193750000002</c:v>
                </c:pt>
                <c:pt idx="2">
                  <c:v>2.7819000000000003</c:v>
                </c:pt>
                <c:pt idx="3">
                  <c:v>3.3136593750000003</c:v>
                </c:pt>
                <c:pt idx="4">
                  <c:v>3.5532000000000004</c:v>
                </c:pt>
                <c:pt idx="5">
                  <c:v>3.6408093750000003</c:v>
                </c:pt>
                <c:pt idx="6">
                  <c:v>3.6540524790000002</c:v>
                </c:pt>
                <c:pt idx="7">
                  <c:v>3.6577981440000005</c:v>
                </c:pt>
                <c:pt idx="8">
                  <c:v>3.6599557590000003</c:v>
                </c:pt>
              </c:numCache>
            </c:numRef>
          </c:yVal>
        </c:ser>
        <c:ser>
          <c:idx val="2"/>
          <c:order val="2"/>
          <c:tx>
            <c:strRef>
              <c:f>Precision_Temp!$P$40</c:f>
              <c:strCache>
                <c:ptCount val="1"/>
                <c:pt idx="0">
                  <c:v>15</c:v>
                </c:pt>
              </c:strCache>
            </c:strRef>
          </c:tx>
          <c:xVal>
            <c:numRef>
              <c:f>Precision_Temp!$M$41:$M$49</c:f>
              <c:numCache>
                <c:formatCode>General</c:formatCode>
                <c:ptCount val="9"/>
                <c:pt idx="0">
                  <c:v>300</c:v>
                </c:pt>
                <c:pt idx="1">
                  <c:v>250</c:v>
                </c:pt>
                <c:pt idx="2">
                  <c:v>200</c:v>
                </c:pt>
                <c:pt idx="3">
                  <c:v>150</c:v>
                </c:pt>
                <c:pt idx="4">
                  <c:v>100</c:v>
                </c:pt>
                <c:pt idx="5">
                  <c:v>50</c:v>
                </c:pt>
                <c:pt idx="6">
                  <c:v>30</c:v>
                </c:pt>
                <c:pt idx="7">
                  <c:v>20</c:v>
                </c:pt>
                <c:pt idx="8">
                  <c:v>10</c:v>
                </c:pt>
              </c:numCache>
            </c:numRef>
          </c:xVal>
          <c:yVal>
            <c:numRef>
              <c:f>Precision_Temp!$P$41:$P$49</c:f>
              <c:numCache>
                <c:formatCode>0.00</c:formatCode>
                <c:ptCount val="9"/>
                <c:pt idx="0">
                  <c:v>0</c:v>
                </c:pt>
                <c:pt idx="1">
                  <c:v>1.1743462500000001</c:v>
                </c:pt>
                <c:pt idx="2">
                  <c:v>1.8546000000000002</c:v>
                </c:pt>
                <c:pt idx="3">
                  <c:v>2.20910625</c:v>
                </c:pt>
                <c:pt idx="4">
                  <c:v>2.3688000000000002</c:v>
                </c:pt>
                <c:pt idx="5">
                  <c:v>2.4272062500000002</c:v>
                </c:pt>
                <c:pt idx="6">
                  <c:v>2.4360349860000006</c:v>
                </c:pt>
                <c:pt idx="7">
                  <c:v>2.4385320960000003</c:v>
                </c:pt>
                <c:pt idx="8">
                  <c:v>2.4399705060000003</c:v>
                </c:pt>
              </c:numCache>
            </c:numRef>
          </c:yVal>
        </c:ser>
        <c:ser>
          <c:idx val="3"/>
          <c:order val="3"/>
          <c:tx>
            <c:strRef>
              <c:f>Precision_Temp!$Q$40</c:f>
              <c:strCache>
                <c:ptCount val="1"/>
                <c:pt idx="0">
                  <c:v>20</c:v>
                </c:pt>
              </c:strCache>
            </c:strRef>
          </c:tx>
          <c:xVal>
            <c:numRef>
              <c:f>Precision_Temp!$M$41:$M$49</c:f>
              <c:numCache>
                <c:formatCode>General</c:formatCode>
                <c:ptCount val="9"/>
                <c:pt idx="0">
                  <c:v>300</c:v>
                </c:pt>
                <c:pt idx="1">
                  <c:v>250</c:v>
                </c:pt>
                <c:pt idx="2">
                  <c:v>200</c:v>
                </c:pt>
                <c:pt idx="3">
                  <c:v>150</c:v>
                </c:pt>
                <c:pt idx="4">
                  <c:v>100</c:v>
                </c:pt>
                <c:pt idx="5">
                  <c:v>50</c:v>
                </c:pt>
                <c:pt idx="6">
                  <c:v>30</c:v>
                </c:pt>
                <c:pt idx="7">
                  <c:v>20</c:v>
                </c:pt>
                <c:pt idx="8">
                  <c:v>10</c:v>
                </c:pt>
              </c:numCache>
            </c:numRef>
          </c:xVal>
          <c:yVal>
            <c:numRef>
              <c:f>Precision_Temp!$Q$41:$Q$49</c:f>
              <c:numCache>
                <c:formatCode>0.00</c:formatCode>
                <c:ptCount val="9"/>
                <c:pt idx="0">
                  <c:v>0</c:v>
                </c:pt>
                <c:pt idx="1">
                  <c:v>0.88075968750000011</c:v>
                </c:pt>
                <c:pt idx="2">
                  <c:v>1.3909500000000001</c:v>
                </c:pt>
                <c:pt idx="3">
                  <c:v>1.6568296875000001</c:v>
                </c:pt>
                <c:pt idx="4">
                  <c:v>1.7766000000000002</c:v>
                </c:pt>
                <c:pt idx="5">
                  <c:v>1.8204046875000002</c:v>
                </c:pt>
                <c:pt idx="6">
                  <c:v>1.8270262395000001</c:v>
                </c:pt>
                <c:pt idx="7">
                  <c:v>1.8288990720000002</c:v>
                </c:pt>
                <c:pt idx="8">
                  <c:v>1.8299778795000001</c:v>
                </c:pt>
              </c:numCache>
            </c:numRef>
          </c:yVal>
        </c:ser>
        <c:ser>
          <c:idx val="4"/>
          <c:order val="4"/>
          <c:tx>
            <c:strRef>
              <c:f>Precision_Temp!$R$40</c:f>
              <c:strCache>
                <c:ptCount val="1"/>
                <c:pt idx="0">
                  <c:v>25</c:v>
                </c:pt>
              </c:strCache>
            </c:strRef>
          </c:tx>
          <c:xVal>
            <c:numRef>
              <c:f>Precision_Temp!$M$41:$M$49</c:f>
              <c:numCache>
                <c:formatCode>General</c:formatCode>
                <c:ptCount val="9"/>
                <c:pt idx="0">
                  <c:v>300</c:v>
                </c:pt>
                <c:pt idx="1">
                  <c:v>250</c:v>
                </c:pt>
                <c:pt idx="2">
                  <c:v>200</c:v>
                </c:pt>
                <c:pt idx="3">
                  <c:v>150</c:v>
                </c:pt>
                <c:pt idx="4">
                  <c:v>100</c:v>
                </c:pt>
                <c:pt idx="5">
                  <c:v>50</c:v>
                </c:pt>
                <c:pt idx="6">
                  <c:v>30</c:v>
                </c:pt>
                <c:pt idx="7">
                  <c:v>20</c:v>
                </c:pt>
                <c:pt idx="8">
                  <c:v>10</c:v>
                </c:pt>
              </c:numCache>
            </c:numRef>
          </c:xVal>
          <c:yVal>
            <c:numRef>
              <c:f>Precision_Temp!$R$41:$R$49</c:f>
              <c:numCache>
                <c:formatCode>0.00</c:formatCode>
                <c:ptCount val="9"/>
                <c:pt idx="0">
                  <c:v>0</c:v>
                </c:pt>
                <c:pt idx="1">
                  <c:v>0.70460775000000009</c:v>
                </c:pt>
                <c:pt idx="2">
                  <c:v>1.1127600000000002</c:v>
                </c:pt>
                <c:pt idx="3">
                  <c:v>1.3254637500000002</c:v>
                </c:pt>
                <c:pt idx="4">
                  <c:v>1.4212800000000003</c:v>
                </c:pt>
                <c:pt idx="5">
                  <c:v>1.4563237500000001</c:v>
                </c:pt>
                <c:pt idx="6">
                  <c:v>1.4616209916000003</c:v>
                </c:pt>
                <c:pt idx="7">
                  <c:v>1.4631192576000001</c:v>
                </c:pt>
                <c:pt idx="8">
                  <c:v>1.4639823036000001</c:v>
                </c:pt>
              </c:numCache>
            </c:numRef>
          </c:yVal>
        </c:ser>
        <c:ser>
          <c:idx val="5"/>
          <c:order val="5"/>
          <c:tx>
            <c:strRef>
              <c:f>Precision_Temp!$S$40</c:f>
              <c:strCache>
                <c:ptCount val="1"/>
                <c:pt idx="0">
                  <c:v>30</c:v>
                </c:pt>
              </c:strCache>
            </c:strRef>
          </c:tx>
          <c:xVal>
            <c:numRef>
              <c:f>Precision_Temp!$M$41:$M$49</c:f>
              <c:numCache>
                <c:formatCode>General</c:formatCode>
                <c:ptCount val="9"/>
                <c:pt idx="0">
                  <c:v>300</c:v>
                </c:pt>
                <c:pt idx="1">
                  <c:v>250</c:v>
                </c:pt>
                <c:pt idx="2">
                  <c:v>200</c:v>
                </c:pt>
                <c:pt idx="3">
                  <c:v>150</c:v>
                </c:pt>
                <c:pt idx="4">
                  <c:v>100</c:v>
                </c:pt>
                <c:pt idx="5">
                  <c:v>50</c:v>
                </c:pt>
                <c:pt idx="6">
                  <c:v>30</c:v>
                </c:pt>
                <c:pt idx="7">
                  <c:v>20</c:v>
                </c:pt>
                <c:pt idx="8">
                  <c:v>10</c:v>
                </c:pt>
              </c:numCache>
            </c:numRef>
          </c:xVal>
          <c:yVal>
            <c:numRef>
              <c:f>Precision_Temp!$S$41:$S$49</c:f>
              <c:numCache>
                <c:formatCode>0.00</c:formatCode>
                <c:ptCount val="9"/>
                <c:pt idx="0">
                  <c:v>0</c:v>
                </c:pt>
                <c:pt idx="1">
                  <c:v>0.58717312500000007</c:v>
                </c:pt>
                <c:pt idx="2">
                  <c:v>0.92730000000000012</c:v>
                </c:pt>
                <c:pt idx="3">
                  <c:v>1.104553125</c:v>
                </c:pt>
                <c:pt idx="4">
                  <c:v>1.1844000000000001</c:v>
                </c:pt>
                <c:pt idx="5">
                  <c:v>1.2136031250000001</c:v>
                </c:pt>
                <c:pt idx="6">
                  <c:v>1.2180174930000003</c:v>
                </c:pt>
                <c:pt idx="7">
                  <c:v>1.2192660480000002</c:v>
                </c:pt>
                <c:pt idx="8">
                  <c:v>1.2199852530000002</c:v>
                </c:pt>
              </c:numCache>
            </c:numRef>
          </c:yVal>
        </c:ser>
        <c:axId val="243356416"/>
        <c:axId val="243357952"/>
      </c:scatterChart>
      <c:valAx>
        <c:axId val="243356416"/>
        <c:scaling>
          <c:orientation val="minMax"/>
          <c:max val="300"/>
        </c:scaling>
        <c:axPos val="b"/>
        <c:numFmt formatCode="General" sourceLinked="1"/>
        <c:tickLblPos val="nextTo"/>
        <c:crossAx val="243357952"/>
        <c:crosses val="autoZero"/>
        <c:crossBetween val="midCat"/>
      </c:valAx>
      <c:valAx>
        <c:axId val="243357952"/>
        <c:scaling>
          <c:orientation val="minMax"/>
        </c:scaling>
        <c:axPos val="l"/>
        <c:majorGridlines/>
        <c:numFmt formatCode="0.00" sourceLinked="1"/>
        <c:tickLblPos val="nextTo"/>
        <c:crossAx val="2433564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95251</xdr:rowOff>
    </xdr:from>
    <xdr:to>
      <xdr:col>6</xdr:col>
      <xdr:colOff>66172</xdr:colOff>
      <xdr:row>22</xdr:row>
      <xdr:rowOff>19051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2190751"/>
          <a:ext cx="3085597" cy="2019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581025</xdr:colOff>
      <xdr:row>22</xdr:row>
      <xdr:rowOff>85725</xdr:rowOff>
    </xdr:from>
    <xdr:to>
      <xdr:col>6</xdr:col>
      <xdr:colOff>131082</xdr:colOff>
      <xdr:row>33</xdr:row>
      <xdr:rowOff>95250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4276725"/>
          <a:ext cx="3207657" cy="210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172211</xdr:colOff>
      <xdr:row>49</xdr:row>
      <xdr:rowOff>88406</xdr:rowOff>
    </xdr:from>
    <xdr:to>
      <xdr:col>19</xdr:col>
      <xdr:colOff>151022</xdr:colOff>
      <xdr:row>63</xdr:row>
      <xdr:rowOff>164606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212913</xdr:colOff>
      <xdr:row>38</xdr:row>
      <xdr:rowOff>11206</xdr:rowOff>
    </xdr:from>
    <xdr:to>
      <xdr:col>10</xdr:col>
      <xdr:colOff>7845</xdr:colOff>
      <xdr:row>58</xdr:row>
      <xdr:rowOff>182656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18031" y="7250206"/>
          <a:ext cx="6137461" cy="3981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470647</xdr:colOff>
      <xdr:row>21</xdr:row>
      <xdr:rowOff>179293</xdr:rowOff>
    </xdr:from>
    <xdr:to>
      <xdr:col>6</xdr:col>
      <xdr:colOff>493059</xdr:colOff>
      <xdr:row>34</xdr:row>
      <xdr:rowOff>100852</xdr:rowOff>
    </xdr:to>
    <xdr:sp macro="" textlink="">
      <xdr:nvSpPr>
        <xdr:cNvPr id="6" name="Rectangle 5"/>
        <xdr:cNvSpPr/>
      </xdr:nvSpPr>
      <xdr:spPr>
        <a:xfrm>
          <a:off x="470647" y="4179793"/>
          <a:ext cx="3653118" cy="239805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ent.heloin/Desktop/macro_vh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mper volume"/>
      <sheetName val="Property GasPak"/>
      <sheetName val="Fluides"/>
      <sheetName val="Property HePak"/>
      <sheetName val="Sheet1"/>
      <sheetName val="Sheet2"/>
      <sheetName val="Sheet3"/>
    </sheetNames>
    <definedNames>
      <definedName name="cond_MLI"/>
      <definedName name="Lambda_304L"/>
      <definedName name="q_mli_cern"/>
    </defined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package" Target="../embeddings/Microsoft_Office_Word_Document2.docx"/><Relationship Id="rId4" Type="http://schemas.openxmlformats.org/officeDocument/2006/relationships/package" Target="../embeddings/Microsoft_Office_Word_Document1.docx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D3:X49"/>
  <sheetViews>
    <sheetView tabSelected="1" topLeftCell="A7" zoomScale="85" zoomScaleNormal="85" workbookViewId="0">
      <selection activeCell="I27" sqref="I27"/>
    </sheetView>
  </sheetViews>
  <sheetFormatPr defaultRowHeight="15"/>
  <cols>
    <col min="1" max="8" width="9.140625" style="1"/>
    <col min="9" max="9" width="17.5703125" style="1" bestFit="1" customWidth="1"/>
    <col min="10" max="10" width="14" style="1" bestFit="1" customWidth="1"/>
    <col min="11" max="16384" width="9.140625" style="1"/>
  </cols>
  <sheetData>
    <row r="3" spans="4:24">
      <c r="I3" s="1" t="s">
        <v>3</v>
      </c>
    </row>
    <row r="4" spans="4:24">
      <c r="I4" s="1" t="s">
        <v>4</v>
      </c>
      <c r="J4" s="1" t="s">
        <v>0</v>
      </c>
      <c r="K4" s="1">
        <v>88.9</v>
      </c>
      <c r="L4" s="1">
        <v>88.9</v>
      </c>
      <c r="M4" s="1">
        <v>88.9</v>
      </c>
      <c r="N4" s="1">
        <v>88.9</v>
      </c>
      <c r="O4" s="1">
        <v>88.9</v>
      </c>
      <c r="P4" s="1">
        <v>88.9</v>
      </c>
      <c r="Q4" s="1">
        <v>88.9</v>
      </c>
    </row>
    <row r="5" spans="4:24">
      <c r="D5"/>
      <c r="I5" s="1" t="s">
        <v>5</v>
      </c>
      <c r="J5" s="1" t="s">
        <v>0</v>
      </c>
      <c r="K5" s="1">
        <v>2.7</v>
      </c>
      <c r="L5" s="1">
        <v>2.7</v>
      </c>
      <c r="M5" s="1">
        <v>2.7</v>
      </c>
      <c r="N5" s="1">
        <v>2.7</v>
      </c>
      <c r="O5" s="1">
        <v>2.7</v>
      </c>
      <c r="P5" s="1">
        <v>2.7</v>
      </c>
      <c r="Q5" s="1">
        <v>2.7</v>
      </c>
    </row>
    <row r="6" spans="4:24">
      <c r="I6" s="1" t="s">
        <v>6</v>
      </c>
      <c r="J6" s="1" t="s">
        <v>0</v>
      </c>
      <c r="K6" s="1">
        <f>K4-2*K5</f>
        <v>83.5</v>
      </c>
      <c r="L6" s="1">
        <f t="shared" ref="L6:Q6" si="0">L4-2*L5</f>
        <v>83.5</v>
      </c>
      <c r="M6" s="1">
        <f t="shared" si="0"/>
        <v>83.5</v>
      </c>
      <c r="N6" s="1">
        <f t="shared" si="0"/>
        <v>83.5</v>
      </c>
      <c r="O6" s="1">
        <f t="shared" si="0"/>
        <v>83.5</v>
      </c>
      <c r="P6" s="1">
        <f t="shared" si="0"/>
        <v>83.5</v>
      </c>
      <c r="Q6" s="1">
        <f t="shared" si="0"/>
        <v>83.5</v>
      </c>
    </row>
    <row r="7" spans="4:24">
      <c r="I7" s="1" t="s">
        <v>7</v>
      </c>
      <c r="J7" s="1" t="s">
        <v>8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</row>
    <row r="8" spans="4:24">
      <c r="I8" s="1" t="s">
        <v>9</v>
      </c>
      <c r="J8" s="1" t="s">
        <v>10</v>
      </c>
      <c r="K8" s="1">
        <f>2*PI()*(K6/2000)*K7</f>
        <v>0.26232298657474773</v>
      </c>
      <c r="L8" s="1">
        <f t="shared" ref="L8:Q8" si="1">2*PI()*(L6/2000)*L7</f>
        <v>0.26232298657474773</v>
      </c>
      <c r="M8" s="1">
        <f t="shared" si="1"/>
        <v>0.26232298657474773</v>
      </c>
      <c r="N8" s="1">
        <f t="shared" si="1"/>
        <v>0.26232298657474773</v>
      </c>
      <c r="O8" s="1">
        <f t="shared" si="1"/>
        <v>0.26232298657474773</v>
      </c>
      <c r="P8" s="1">
        <f t="shared" si="1"/>
        <v>0.26232298657474773</v>
      </c>
      <c r="Q8" s="1">
        <f t="shared" si="1"/>
        <v>0.26232298657474773</v>
      </c>
    </row>
    <row r="10" spans="4:24">
      <c r="I10" s="1" t="s">
        <v>13</v>
      </c>
    </row>
    <row r="12" spans="4:24">
      <c r="I12" s="1" t="s">
        <v>11</v>
      </c>
      <c r="K12" s="1">
        <v>4</v>
      </c>
      <c r="L12" s="1">
        <v>4</v>
      </c>
      <c r="M12" s="1">
        <v>4</v>
      </c>
      <c r="N12" s="1">
        <v>4</v>
      </c>
      <c r="O12" s="1">
        <v>4</v>
      </c>
    </row>
    <row r="13" spans="4:24">
      <c r="I13" s="1" t="s">
        <v>31</v>
      </c>
      <c r="K13" s="10">
        <v>4.0161680724107409</v>
      </c>
      <c r="L13" s="10">
        <v>4.012682563685841</v>
      </c>
      <c r="M13" s="10">
        <v>4.010578418576662</v>
      </c>
      <c r="N13" s="10">
        <v>4.0091667339092671</v>
      </c>
      <c r="O13" s="10">
        <v>4.0081508336707161</v>
      </c>
    </row>
    <row r="14" spans="4:24">
      <c r="I14" s="1" t="s">
        <v>15</v>
      </c>
      <c r="K14" s="1">
        <v>300</v>
      </c>
      <c r="L14" s="1">
        <v>300</v>
      </c>
      <c r="M14" s="1">
        <v>300</v>
      </c>
      <c r="N14" s="1">
        <v>300</v>
      </c>
      <c r="O14" s="1">
        <v>300</v>
      </c>
      <c r="U14" s="2"/>
      <c r="V14" s="2"/>
    </row>
    <row r="15" spans="4:24">
      <c r="I15" s="1" t="s">
        <v>1</v>
      </c>
      <c r="K15" s="3">
        <f>[1]!Lambda_304L((K13+K12)/2)</f>
        <v>0.27313208164227903</v>
      </c>
      <c r="L15" s="3">
        <f>[1]!Lambda_304L((L13+L12)/2)</f>
        <v>0.27297340485968896</v>
      </c>
      <c r="M15" s="3">
        <f>[1]!Lambda_304L((M13+M12)/2)</f>
        <v>0.27287762309869484</v>
      </c>
      <c r="N15" s="3">
        <f>[1]!Lambda_304L((N13+N12)/2)</f>
        <v>0.27281336622227542</v>
      </c>
      <c r="O15" s="3">
        <f>[1]!Lambda_304L((O13+O12)/2)</f>
        <v>0.27276712646356094</v>
      </c>
      <c r="W15" s="2"/>
      <c r="X15" s="2"/>
    </row>
    <row r="16" spans="4:24">
      <c r="I16" s="1" t="s">
        <v>14</v>
      </c>
      <c r="K16" s="1">
        <f>[1]!cond_MLI(K13,K14)</f>
        <v>7.2369395642188659E-5</v>
      </c>
      <c r="L16" s="1">
        <f>[1]!cond_MLI(L13,L14)</f>
        <v>7.2368555992946177E-5</v>
      </c>
      <c r="M16" s="1">
        <f>[1]!cond_MLI(M13,M14)</f>
        <v>7.2368049114602978E-5</v>
      </c>
      <c r="N16" s="1">
        <f>[1]!cond_MLI(N13,N14)</f>
        <v>7.2367709048430057E-5</v>
      </c>
      <c r="O16" s="1">
        <f>[1]!cond_MLI(O13,O14)</f>
        <v>7.2367464325197046E-5</v>
      </c>
      <c r="P16" s="13" t="s">
        <v>29</v>
      </c>
      <c r="X16" s="2"/>
    </row>
    <row r="17" spans="9:24">
      <c r="I17" s="1" t="s">
        <v>17</v>
      </c>
      <c r="J17" s="1" t="s">
        <v>16</v>
      </c>
      <c r="K17" s="1">
        <v>19</v>
      </c>
      <c r="L17" s="1">
        <v>19</v>
      </c>
      <c r="M17" s="1">
        <v>19</v>
      </c>
      <c r="N17" s="1">
        <v>19</v>
      </c>
      <c r="O17" s="1">
        <v>19</v>
      </c>
      <c r="X17" s="2"/>
    </row>
    <row r="18" spans="9:24">
      <c r="I18" s="1" t="s">
        <v>18</v>
      </c>
      <c r="K18" s="8">
        <v>30</v>
      </c>
      <c r="L18" s="8">
        <v>40</v>
      </c>
      <c r="M18" s="8">
        <v>50</v>
      </c>
      <c r="N18" s="8">
        <v>60</v>
      </c>
      <c r="O18" s="8">
        <v>70</v>
      </c>
      <c r="X18" s="2"/>
    </row>
    <row r="19" spans="9:24">
      <c r="I19" s="1" t="s">
        <v>12</v>
      </c>
      <c r="J19" s="1" t="s">
        <v>0</v>
      </c>
      <c r="K19" s="6">
        <f>K18/K17*10</f>
        <v>15.789473684210527</v>
      </c>
      <c r="L19" s="6">
        <f>L18/L17*10</f>
        <v>21.052631578947366</v>
      </c>
      <c r="M19" s="6">
        <f t="shared" ref="M19:O19" si="2">M18/M17*10</f>
        <v>26.315789473684212</v>
      </c>
      <c r="N19" s="6">
        <f t="shared" si="2"/>
        <v>31.578947368421055</v>
      </c>
      <c r="O19" s="6">
        <f t="shared" si="2"/>
        <v>36.84210526315789</v>
      </c>
      <c r="X19" s="2"/>
    </row>
    <row r="20" spans="9:24">
      <c r="X20" s="2"/>
    </row>
    <row r="21" spans="9:24">
      <c r="X21" s="2"/>
    </row>
    <row r="22" spans="9:24">
      <c r="I22" s="1" t="s">
        <v>19</v>
      </c>
      <c r="K22" s="7">
        <f>LN((K4+2*K19)/K4)/(2*PI()*K16*1)</f>
        <v>668.47588206608555</v>
      </c>
      <c r="L22" s="7">
        <f t="shared" ref="L22:O22" si="3">LN((L4+2*L19)/L4)/(2*PI()*L16*1)</f>
        <v>852.69639868531578</v>
      </c>
      <c r="M22" s="7">
        <f t="shared" si="3"/>
        <v>1022.6716896759677</v>
      </c>
      <c r="N22" s="7">
        <f t="shared" si="3"/>
        <v>1180.4475817727489</v>
      </c>
      <c r="O22" s="7">
        <f t="shared" si="3"/>
        <v>1327.6585630316295</v>
      </c>
      <c r="X22" s="2"/>
    </row>
    <row r="23" spans="9:24">
      <c r="I23" s="1" t="s">
        <v>20</v>
      </c>
      <c r="K23" s="4">
        <f>LN((K6+2*K5)/K6)/(2*PI()*K15*1)</f>
        <v>3.6515394762247244E-2</v>
      </c>
      <c r="L23" s="4">
        <f>LN((L6+2*L5)/L6)/(2*PI()*L15*1)</f>
        <v>3.653662080571056E-2</v>
      </c>
      <c r="M23" s="4">
        <f t="shared" ref="M23:O23" si="4">LN((M6+2*M5)/M6)/(2*PI()*M15*1)</f>
        <v>3.6549445389279581E-2</v>
      </c>
      <c r="N23" s="4">
        <f t="shared" si="4"/>
        <v>3.6558054033453066E-2</v>
      </c>
      <c r="O23" s="4">
        <f t="shared" si="4"/>
        <v>3.6564251391688618E-2</v>
      </c>
      <c r="X23" s="2"/>
    </row>
    <row r="24" spans="9:24">
      <c r="X24" s="2"/>
    </row>
    <row r="25" spans="9:24">
      <c r="I25" s="1" t="s">
        <v>21</v>
      </c>
      <c r="K25" s="7">
        <f>K22/K23</f>
        <v>18306.686437831242</v>
      </c>
      <c r="L25" s="7">
        <f>L22/L23</f>
        <v>23338.129796394362</v>
      </c>
      <c r="M25" s="7">
        <f t="shared" ref="M25:O25" si="5">M22/M23</f>
        <v>27980.498165806104</v>
      </c>
      <c r="N25" s="7">
        <f t="shared" si="5"/>
        <v>32289.672220861656</v>
      </c>
      <c r="O25" s="7">
        <f t="shared" si="5"/>
        <v>36310.28976388173</v>
      </c>
    </row>
    <row r="27" spans="9:24">
      <c r="I27" s="1" t="s">
        <v>31</v>
      </c>
      <c r="K27" s="1">
        <f>(K14+K12*K25)/(1+K25)</f>
        <v>4.0161680724107409</v>
      </c>
      <c r="L27" s="1">
        <f>(L14+L12*L25)/(1+L25)</f>
        <v>4.0126825636852033</v>
      </c>
      <c r="M27" s="1">
        <f t="shared" ref="M27:O27" si="6">(M14+M12*M25)/(1+M25)</f>
        <v>4.010578418576662</v>
      </c>
      <c r="N27" s="1">
        <f t="shared" si="6"/>
        <v>4.0091667339092671</v>
      </c>
      <c r="O27" s="1">
        <f t="shared" si="6"/>
        <v>4.0081517346787949</v>
      </c>
    </row>
    <row r="29" spans="9:24">
      <c r="I29" s="1" t="s">
        <v>23</v>
      </c>
      <c r="K29" s="9">
        <f>K27-K13</f>
        <v>0</v>
      </c>
      <c r="L29" s="9">
        <f>L27-L13</f>
        <v>-6.3771210534468992E-13</v>
      </c>
      <c r="M29" s="9">
        <f t="shared" ref="M29:O29" si="7">M27-M13</f>
        <v>0</v>
      </c>
      <c r="N29" s="9">
        <f t="shared" si="7"/>
        <v>0</v>
      </c>
      <c r="O29" s="9">
        <f t="shared" si="7"/>
        <v>9.0100807881299261E-7</v>
      </c>
    </row>
    <row r="31" spans="9:24">
      <c r="I31" s="1" t="s">
        <v>30</v>
      </c>
      <c r="J31" s="1" t="s">
        <v>22</v>
      </c>
      <c r="K31" s="5">
        <f>(K13-K12)*1000</f>
        <v>16.168072410740919</v>
      </c>
      <c r="L31" s="5">
        <f>(L13-L12)*1000</f>
        <v>12.682563685840975</v>
      </c>
      <c r="M31" s="5">
        <f t="shared" ref="M31:O31" si="8">(M13-M12)*1000</f>
        <v>10.578418576661974</v>
      </c>
      <c r="N31" s="5">
        <f t="shared" si="8"/>
        <v>9.166733909267144</v>
      </c>
      <c r="O31" s="5">
        <f t="shared" si="8"/>
        <v>8.1508336707161178</v>
      </c>
    </row>
    <row r="33" spans="9:19">
      <c r="I33" s="11" t="s">
        <v>26</v>
      </c>
      <c r="J33" s="11" t="s">
        <v>25</v>
      </c>
      <c r="K33" s="12">
        <f>(K14-K13)/K22</f>
        <v>0.44277413721012648</v>
      </c>
      <c r="L33" s="12">
        <f>(L14-L13)/L22</f>
        <v>0.34711923011832391</v>
      </c>
      <c r="M33" s="12">
        <f t="shared" ref="M33:O33" si="9">(M14-M13)/M22</f>
        <v>0.28942760865435441</v>
      </c>
      <c r="N33" s="12">
        <f t="shared" si="9"/>
        <v>0.25074458013763185</v>
      </c>
      <c r="O33" s="12">
        <f t="shared" si="9"/>
        <v>0.2229427485410477</v>
      </c>
    </row>
    <row r="35" spans="9:19">
      <c r="I35" s="1" t="s">
        <v>24</v>
      </c>
      <c r="J35" s="1" t="s">
        <v>2</v>
      </c>
      <c r="K35" s="5">
        <f>[1]!q_mli_cern(K13,300,K18)</f>
        <v>1.2201823049275489</v>
      </c>
      <c r="L35" s="5">
        <f>[1]!q_mli_cern(L13,300,L18)</f>
        <v>0.91513677778810054</v>
      </c>
      <c r="M35" s="5">
        <f>[1]!q_mli_cern(M13,300,M18)</f>
        <v>0.73210944592296534</v>
      </c>
      <c r="N35" s="5">
        <f>[1]!q_mli_cern(N13,300,N18)</f>
        <v>0.61009121817618206</v>
      </c>
      <c r="O35" s="5">
        <f>[1]!q_mli_cern(O13,300,O18)</f>
        <v>0.52293533802990078</v>
      </c>
    </row>
    <row r="36" spans="9:19">
      <c r="I36" s="1" t="s">
        <v>27</v>
      </c>
      <c r="J36" s="1" t="s">
        <v>10</v>
      </c>
      <c r="K36" s="1">
        <f>2*PI()*((K4+2*K19)/2000)</f>
        <v>0.37849577596486295</v>
      </c>
      <c r="L36" s="1">
        <f t="shared" ref="L36:O36" si="10">2*PI()*((L4+2*L19)/2000)</f>
        <v>0.4115651723184397</v>
      </c>
      <c r="M36" s="1">
        <f t="shared" si="10"/>
        <v>0.44463456867201645</v>
      </c>
      <c r="N36" s="1">
        <f t="shared" si="10"/>
        <v>0.47770396502559326</v>
      </c>
      <c r="O36" s="1">
        <f t="shared" si="10"/>
        <v>0.51077336137916995</v>
      </c>
    </row>
    <row r="37" spans="9:19">
      <c r="I37" s="11" t="s">
        <v>28</v>
      </c>
      <c r="J37" s="11"/>
      <c r="K37" s="11">
        <f>K35*K36</f>
        <v>0.46183384832214763</v>
      </c>
      <c r="L37" s="11">
        <f t="shared" ref="L37:O37" si="11">L35*L36</f>
        <v>0.37663842564530126</v>
      </c>
      <c r="M37" s="11">
        <f t="shared" si="11"/>
        <v>0.32552116770866663</v>
      </c>
      <c r="N37" s="11">
        <f t="shared" si="11"/>
        <v>0.29144299395005646</v>
      </c>
      <c r="O37" s="11">
        <f t="shared" si="11"/>
        <v>0.26710144038948491</v>
      </c>
    </row>
    <row r="40" spans="9:19">
      <c r="N40" s="1">
        <v>5</v>
      </c>
      <c r="O40" s="1">
        <v>10</v>
      </c>
      <c r="P40" s="1">
        <v>15</v>
      </c>
      <c r="Q40" s="1">
        <v>20</v>
      </c>
      <c r="R40" s="1">
        <v>25</v>
      </c>
      <c r="S40" s="1">
        <v>30</v>
      </c>
    </row>
    <row r="41" spans="9:19">
      <c r="M41" s="1">
        <v>300</v>
      </c>
      <c r="N41" s="5">
        <f>[1]!q_mli_cern($M41,300,N$40)</f>
        <v>0</v>
      </c>
      <c r="O41" s="5">
        <f>[1]!q_mli_cern($M41,300,O$40)</f>
        <v>0</v>
      </c>
      <c r="P41" s="5">
        <f>[1]!q_mli_cern($M41,300,P$40)</f>
        <v>0</v>
      </c>
      <c r="Q41" s="5">
        <f>[1]!q_mli_cern($M41,300,Q$40)</f>
        <v>0</v>
      </c>
      <c r="R41" s="5">
        <f>[1]!q_mli_cern($M41,300,R$40)</f>
        <v>0</v>
      </c>
      <c r="S41" s="5">
        <f>[1]!q_mli_cern($M41,300,S$40)</f>
        <v>0</v>
      </c>
    </row>
    <row r="42" spans="9:19">
      <c r="M42" s="1">
        <f>M41-50</f>
        <v>250</v>
      </c>
      <c r="N42" s="5">
        <f>[1]!q_mli_cern($M42,300,N$40)</f>
        <v>3.5230387500000004</v>
      </c>
      <c r="O42" s="5">
        <f>[1]!q_mli_cern($M42,300,O$40)</f>
        <v>1.7615193750000002</v>
      </c>
      <c r="P42" s="5">
        <f>[1]!q_mli_cern($M42,300,P$40)</f>
        <v>1.1743462500000001</v>
      </c>
      <c r="Q42" s="5">
        <f>[1]!q_mli_cern($M42,300,Q$40)</f>
        <v>0.88075968750000011</v>
      </c>
      <c r="R42" s="5">
        <f>[1]!q_mli_cern($M42,300,R$40)</f>
        <v>0.70460775000000009</v>
      </c>
      <c r="S42" s="5">
        <f>[1]!q_mli_cern($M42,300,S$40)</f>
        <v>0.58717312500000007</v>
      </c>
    </row>
    <row r="43" spans="9:19">
      <c r="M43" s="1">
        <f t="shared" ref="M43:M46" si="12">M42-50</f>
        <v>200</v>
      </c>
      <c r="N43" s="5">
        <f>[1]!q_mli_cern($M43,300,N$40)</f>
        <v>5.5638000000000005</v>
      </c>
      <c r="O43" s="5">
        <f>[1]!q_mli_cern($M43,300,O$40)</f>
        <v>2.7819000000000003</v>
      </c>
      <c r="P43" s="5">
        <f>[1]!q_mli_cern($M43,300,P$40)</f>
        <v>1.8546000000000002</v>
      </c>
      <c r="Q43" s="5">
        <f>[1]!q_mli_cern($M43,300,Q$40)</f>
        <v>1.3909500000000001</v>
      </c>
      <c r="R43" s="5">
        <f>[1]!q_mli_cern($M43,300,R$40)</f>
        <v>1.1127600000000002</v>
      </c>
      <c r="S43" s="5">
        <f>[1]!q_mli_cern($M43,300,S$40)</f>
        <v>0.92730000000000012</v>
      </c>
    </row>
    <row r="44" spans="9:19">
      <c r="M44" s="1">
        <f t="shared" si="12"/>
        <v>150</v>
      </c>
      <c r="N44" s="5">
        <f>[1]!q_mli_cern($M44,300,N$40)</f>
        <v>6.6273187500000006</v>
      </c>
      <c r="O44" s="5">
        <f>[1]!q_mli_cern($M44,300,O$40)</f>
        <v>3.3136593750000003</v>
      </c>
      <c r="P44" s="5">
        <f>[1]!q_mli_cern($M44,300,P$40)</f>
        <v>2.20910625</v>
      </c>
      <c r="Q44" s="5">
        <f>[1]!q_mli_cern($M44,300,Q$40)</f>
        <v>1.6568296875000001</v>
      </c>
      <c r="R44" s="5">
        <f>[1]!q_mli_cern($M44,300,R$40)</f>
        <v>1.3254637500000002</v>
      </c>
      <c r="S44" s="5">
        <f>[1]!q_mli_cern($M44,300,S$40)</f>
        <v>1.104553125</v>
      </c>
    </row>
    <row r="45" spans="9:19">
      <c r="M45" s="1">
        <f t="shared" si="12"/>
        <v>100</v>
      </c>
      <c r="N45" s="5">
        <f>[1]!q_mli_cern($M45,300,N$40)</f>
        <v>7.1064000000000007</v>
      </c>
      <c r="O45" s="5">
        <f>[1]!q_mli_cern($M45,300,O$40)</f>
        <v>3.5532000000000004</v>
      </c>
      <c r="P45" s="5">
        <f>[1]!q_mli_cern($M45,300,P$40)</f>
        <v>2.3688000000000002</v>
      </c>
      <c r="Q45" s="5">
        <f>[1]!q_mli_cern($M45,300,Q$40)</f>
        <v>1.7766000000000002</v>
      </c>
      <c r="R45" s="5">
        <f>[1]!q_mli_cern($M45,300,R$40)</f>
        <v>1.4212800000000003</v>
      </c>
      <c r="S45" s="5">
        <f>[1]!q_mli_cern($M45,300,S$40)</f>
        <v>1.1844000000000001</v>
      </c>
    </row>
    <row r="46" spans="9:19">
      <c r="M46" s="1">
        <f t="shared" si="12"/>
        <v>50</v>
      </c>
      <c r="N46" s="5">
        <f>[1]!q_mli_cern($M46,300,N$40)</f>
        <v>7.2816187500000007</v>
      </c>
      <c r="O46" s="5">
        <f>[1]!q_mli_cern($M46,300,O$40)</f>
        <v>3.6408093750000003</v>
      </c>
      <c r="P46" s="5">
        <f>[1]!q_mli_cern($M46,300,P$40)</f>
        <v>2.4272062500000002</v>
      </c>
      <c r="Q46" s="5">
        <f>[1]!q_mli_cern($M46,300,Q$40)</f>
        <v>1.8204046875000002</v>
      </c>
      <c r="R46" s="5">
        <f>[1]!q_mli_cern($M46,300,R$40)</f>
        <v>1.4563237500000001</v>
      </c>
      <c r="S46" s="5">
        <f>[1]!q_mli_cern($M46,300,S$40)</f>
        <v>1.2136031250000001</v>
      </c>
    </row>
    <row r="47" spans="9:19">
      <c r="M47" s="1">
        <v>30</v>
      </c>
      <c r="N47" s="5">
        <f>[1]!q_mli_cern($M47,300,N$40)</f>
        <v>7.3081049580000004</v>
      </c>
      <c r="O47" s="5">
        <f>[1]!q_mli_cern($M47,300,O$40)</f>
        <v>3.6540524790000002</v>
      </c>
      <c r="P47" s="5">
        <f>[1]!q_mli_cern($M47,300,P$40)</f>
        <v>2.4360349860000006</v>
      </c>
      <c r="Q47" s="5">
        <f>[1]!q_mli_cern($M47,300,Q$40)</f>
        <v>1.8270262395000001</v>
      </c>
      <c r="R47" s="5">
        <f>[1]!q_mli_cern($M47,300,R$40)</f>
        <v>1.4616209916000003</v>
      </c>
      <c r="S47" s="5">
        <f>[1]!q_mli_cern($M47,300,S$40)</f>
        <v>1.2180174930000003</v>
      </c>
    </row>
    <row r="48" spans="9:19">
      <c r="M48" s="1">
        <v>20</v>
      </c>
      <c r="N48" s="5">
        <f>[1]!q_mli_cern($M48,300,N$40)</f>
        <v>7.3155962880000009</v>
      </c>
      <c r="O48" s="5">
        <f>[1]!q_mli_cern($M48,300,O$40)</f>
        <v>3.6577981440000005</v>
      </c>
      <c r="P48" s="5">
        <f>[1]!q_mli_cern($M48,300,P$40)</f>
        <v>2.4385320960000003</v>
      </c>
      <c r="Q48" s="5">
        <f>[1]!q_mli_cern($M48,300,Q$40)</f>
        <v>1.8288990720000002</v>
      </c>
      <c r="R48" s="5">
        <f>[1]!q_mli_cern($M48,300,R$40)</f>
        <v>1.4631192576000001</v>
      </c>
      <c r="S48" s="5">
        <f>[1]!q_mli_cern($M48,300,S$40)</f>
        <v>1.2192660480000002</v>
      </c>
    </row>
    <row r="49" spans="13:19">
      <c r="M49" s="1">
        <v>10</v>
      </c>
      <c r="N49" s="5">
        <f>[1]!q_mli_cern($M49,300,N$40)</f>
        <v>7.3199115180000005</v>
      </c>
      <c r="O49" s="5">
        <f>[1]!q_mli_cern($M49,300,O$40)</f>
        <v>3.6599557590000003</v>
      </c>
      <c r="P49" s="5">
        <f>[1]!q_mli_cern($M49,300,P$40)</f>
        <v>2.4399705060000003</v>
      </c>
      <c r="Q49" s="5">
        <f>[1]!q_mli_cern($M49,300,Q$40)</f>
        <v>1.8299778795000001</v>
      </c>
      <c r="R49" s="5">
        <f>[1]!q_mli_cern($M49,300,R$40)</f>
        <v>1.4639823036000001</v>
      </c>
      <c r="S49" s="5">
        <f>[1]!q_mli_cern($M49,300,S$40)</f>
        <v>1.2199852530000002</v>
      </c>
    </row>
  </sheetData>
  <pageMargins left="0.7" right="0.7" top="0.75" bottom="0.75" header="0.3" footer="0.3"/>
  <pageSetup paperSize="9" orientation="portrait" r:id="rId1"/>
  <drawing r:id="rId2"/>
  <legacyDrawing r:id="rId3"/>
  <oleObjects>
    <oleObject progId="Word.Document.12" shapeId="3073" r:id="rId4"/>
    <oleObject progId="Word.Document.12" shapeId="3074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Precision_Temp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2014-04-22T16:48:58Z</dcterms:created>
  <dcterms:modified xsi:type="dcterms:W3CDTF">2014-04-23T07:59:51Z</dcterms:modified>
</cp:coreProperties>
</file>